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DCAIC\2024\Relatórios LRF\RGF\1º Quadrimestre\Conferidos\"/>
    </mc:Choice>
  </mc:AlternateContent>
  <xr:revisionPtr revIDLastSave="0" documentId="13_ncr:1_{05268116-FEA6-4041-AF21-C322DF95B2D3}" xr6:coauthVersionLast="47" xr6:coauthVersionMax="47" xr10:uidLastSave="{00000000-0000-0000-0000-000000000000}"/>
  <bookViews>
    <workbookView xWindow="-120" yWindow="-11640" windowWidth="20730" windowHeight="11160" xr2:uid="{0F50CA3E-80C6-432C-ACD9-29E4B0CEB200}"/>
  </bookViews>
  <sheets>
    <sheet name="Publicação" sheetId="1" r:id="rId1"/>
  </sheets>
  <definedNames>
    <definedName name="_xlnm.Print_Area" localSheetId="0">Publicação!$B$1:$J$68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H67" i="1"/>
  <c r="F67" i="1"/>
  <c r="E67" i="1"/>
  <c r="D67" i="1"/>
  <c r="H41" i="1"/>
  <c r="D18" i="1"/>
  <c r="E18" i="1"/>
  <c r="F18" i="1"/>
  <c r="G18" i="1"/>
  <c r="H18" i="1"/>
  <c r="I18" i="1"/>
  <c r="J18" i="1"/>
  <c r="K26" i="1" s="1"/>
  <c r="C18" i="1"/>
  <c r="E38" i="1"/>
  <c r="F38" i="1"/>
  <c r="G38" i="1"/>
  <c r="D38" i="1"/>
  <c r="H38" i="1" l="1"/>
  <c r="I72" i="1" l="1"/>
  <c r="G72" i="1"/>
  <c r="F72" i="1"/>
  <c r="E72" i="1"/>
  <c r="D72" i="1"/>
  <c r="J71" i="1"/>
  <c r="I71" i="1"/>
  <c r="H71" i="1"/>
  <c r="G71" i="1"/>
  <c r="F71" i="1"/>
  <c r="E71" i="1"/>
  <c r="D71" i="1"/>
  <c r="C71" i="1"/>
  <c r="H55" i="1"/>
  <c r="H59" i="1" s="1"/>
  <c r="H46" i="1"/>
  <c r="K46" i="1" s="1"/>
  <c r="L45" i="1"/>
  <c r="K45" i="1"/>
  <c r="L44" i="1"/>
  <c r="K44" i="1"/>
  <c r="L43" i="1"/>
  <c r="K43" i="1"/>
  <c r="H42" i="1"/>
  <c r="H40" i="1"/>
  <c r="K40" i="1" s="1"/>
  <c r="H39" i="1"/>
  <c r="J39" i="1" s="1"/>
  <c r="L39" i="1" s="1"/>
  <c r="H37" i="1"/>
  <c r="K37" i="1" s="1"/>
  <c r="K36" i="1"/>
  <c r="J36" i="1"/>
  <c r="L36" i="1" s="1"/>
  <c r="H35" i="1"/>
  <c r="H34" i="1"/>
  <c r="K34" i="1" s="1"/>
  <c r="H33" i="1"/>
  <c r="J33" i="1" s="1"/>
  <c r="H32" i="1"/>
  <c r="H31" i="1"/>
  <c r="K31" i="1" s="1"/>
  <c r="H30" i="1"/>
  <c r="K30" i="1" s="1"/>
  <c r="H29" i="1"/>
  <c r="J30" i="1" l="1"/>
  <c r="L30" i="1" s="1"/>
  <c r="K39" i="1"/>
  <c r="H57" i="1"/>
  <c r="J40" i="1"/>
  <c r="L40" i="1" s="1"/>
  <c r="J37" i="1"/>
  <c r="L37" i="1" s="1"/>
  <c r="J42" i="1"/>
  <c r="L42" i="1" s="1"/>
  <c r="K42" i="1"/>
  <c r="L33" i="1"/>
  <c r="K33" i="1"/>
  <c r="J46" i="1"/>
  <c r="L46" i="1" s="1"/>
  <c r="J41" i="1"/>
  <c r="L41" i="1" s="1"/>
  <c r="H72" i="1"/>
  <c r="J38" i="1"/>
  <c r="L38" i="1" s="1"/>
  <c r="H56" i="1"/>
  <c r="J56" i="1" s="1"/>
  <c r="J29" i="1"/>
  <c r="M46" i="1" s="1"/>
  <c r="J32" i="1"/>
  <c r="L32" i="1" s="1"/>
  <c r="J35" i="1"/>
  <c r="L35" i="1" s="1"/>
  <c r="K38" i="1"/>
  <c r="K41" i="1"/>
  <c r="K29" i="1"/>
  <c r="K32" i="1"/>
  <c r="K35" i="1"/>
  <c r="J31" i="1"/>
  <c r="L31" i="1" s="1"/>
  <c r="J34" i="1"/>
  <c r="L34" i="1" s="1"/>
  <c r="H58" i="1"/>
  <c r="L29" i="1" l="1"/>
  <c r="J72" i="1"/>
</calcChain>
</file>

<file path=xl/sharedStrings.xml><?xml version="1.0" encoding="utf-8"?>
<sst xmlns="http://schemas.openxmlformats.org/spreadsheetml/2006/main" count="97" uniqueCount="79">
  <si>
    <t>ESTADO DE MINAS GERAIS – PODER EXECUTIVO</t>
  </si>
  <si>
    <t>RELATÓRIO DE GESTÃO FISCAL</t>
  </si>
  <si>
    <t>DEMONSTRATIVO DA DESPESA COM PESSOAL</t>
  </si>
  <si>
    <t>ORÇAMENTO FISCAL</t>
  </si>
  <si>
    <t>RGF - ANEXO 1 (LRF. art. 55, inciso I. alínea "a") - Portaria 699/23 STN</t>
  </si>
  <si>
    <t>Em Reais</t>
  </si>
  <si>
    <t>DESPESA COM PESSOAL</t>
  </si>
  <si>
    <t>Mai/23</t>
  </si>
  <si>
    <t>Jun/23</t>
  </si>
  <si>
    <t>Jul/23</t>
  </si>
  <si>
    <t>Ago/23</t>
  </si>
  <si>
    <t>Set/23</t>
  </si>
  <si>
    <t>Out/23</t>
  </si>
  <si>
    <t>Nov/23</t>
  </si>
  <si>
    <t>Dez/23</t>
  </si>
  <si>
    <t>DESPESA BRUTA COM PESSOAL (I)</t>
  </si>
  <si>
    <t xml:space="preserve">   Pessoal Ativo</t>
  </si>
  <si>
    <t xml:space="preserve">      Vencimentos, Vantagens e Outras Despesas Variáveis</t>
  </si>
  <si>
    <t xml:space="preserve">      Obrigações Patronais</t>
  </si>
  <si>
    <t xml:space="preserve">  Pessoal Inativo e Pensionistas</t>
  </si>
  <si>
    <t xml:space="preserve">      Aposentadorias, Reserva e Reformas</t>
  </si>
  <si>
    <t xml:space="preserve">      Pensões</t>
  </si>
  <si>
    <t xml:space="preserve">  Outras Despesas de Pessoal Decorrentes de Contratos de Terceirização ou de Contratação de Forma Indireta (§ 1º do art. 18 da LRF)</t>
  </si>
  <si>
    <t xml:space="preserve">   Despesa com Pessoal não Executada Orçamentariamente</t>
  </si>
  <si>
    <t>DESPESAS NÃO COMPUTADAS (II) (§ 1º do art. 19 da LRF)</t>
  </si>
  <si>
    <t xml:space="preserve">  Indenizações por Demissão e Incentivos à Demissão Voluntária</t>
  </si>
  <si>
    <t xml:space="preserve">  Decorrentes de Decisão Judicial de Período Anterior ao da Apuração</t>
  </si>
  <si>
    <t xml:space="preserve">  Despesas de Exercícios Anteriores de Período Anterior ao da Apuração</t>
  </si>
  <si>
    <t xml:space="preserve">  Inativos e Pensionistas com Recursos Vinculados</t>
  </si>
  <si>
    <t xml:space="preserve">  Agentes Comunitários de Saúde e de Combate às Endemias com Recursos 
    Vinculados (CF, art.198, § 11)</t>
  </si>
  <si>
    <t xml:space="preserve">  Parcela Dedutível referente ao piso salarial do Enfermeiro, Técnico de 
   Enfermagem, Auxiliar de Enfermagem e Parteira</t>
  </si>
  <si>
    <t xml:space="preserve">  Outras Deduções Constitucionais ou Legais</t>
  </si>
  <si>
    <t>DESPESA LÍQUIDA COM PESSOAL (III) = (I - II)</t>
  </si>
  <si>
    <t>Jan/24</t>
  </si>
  <si>
    <t>Fev/24</t>
  </si>
  <si>
    <t>Mar/24</t>
  </si>
  <si>
    <t>Abr/24</t>
  </si>
  <si>
    <t>Últimos 
12 Meses 
(a)</t>
  </si>
  <si>
    <t>Inscritas em Restos a Pagar Não Processados  
(b)</t>
  </si>
  <si>
    <t>Despesa 
Executada 
(a + b)</t>
  </si>
  <si>
    <t xml:space="preserve">   Obrigações Patronais</t>
  </si>
  <si>
    <t xml:space="preserve">     Pensões</t>
  </si>
  <si>
    <t xml:space="preserve">  Agentes Comunitários de Saúde e de Combate às Endemias com Recursos Vinculados (CF, art.198, § 11)</t>
  </si>
  <si>
    <t xml:space="preserve">  Parcela Dedutível referente ao piso salarial do Enfermeiro, Técnico de Enfermagem, Auxiliar de 
   Enfermagem e Parteira</t>
  </si>
  <si>
    <t>APURAÇÃO DO CUMPRIMENTO DO LIMITE LEGAL</t>
  </si>
  <si>
    <t>Valor</t>
  </si>
  <si>
    <t>% SOBRE</t>
  </si>
  <si>
    <t>A RCL</t>
  </si>
  <si>
    <t xml:space="preserve">RECEITA CORRENTE LÍQUIDA – RCL (IV) </t>
  </si>
  <si>
    <t xml:space="preserve">(-) Transferências Obrigatórias da União relativas às emendas individuais (V) (§ 1°, art. 166 da CF) </t>
  </si>
  <si>
    <t>(-) Transferências obrigatórias da União relativas às emendas de bancada (art. 166, § 16 da CF) (VI)</t>
  </si>
  <si>
    <t>(-) Transferências da União relativas à remuneração dos agentes comunitários de saúde e de combate às endemias (CF. art.498, § 11)</t>
  </si>
  <si>
    <t>(-) Outras Deduções Constitucionais ou Legais</t>
  </si>
  <si>
    <t>RECEITA CORRENTE LÍQUIDA AJUSTADA PARA CÁLCULO DOS LIMITES DA DESPESA COM PESSOAL (VII) = (IV - V - VI)</t>
  </si>
  <si>
    <t>DESPESA TOTAL COM PESSOAL – DTP sobre a RCL (VII) = (III a + III b)</t>
  </si>
  <si>
    <t>LIMITE MÁXIMO (IX) (incisos I, II e III art. 20 da LRF) – 49,00%</t>
  </si>
  <si>
    <t>LIMITE PRUDENCIAL (X) (parágrafo único, art. 22 da LRF) – 46,55%</t>
  </si>
  <si>
    <t>LIMITE DE ALERTA (XI) (inciso II do § 1º do art. 59 da LRF) – 44,10%</t>
  </si>
  <si>
    <t>Fonte: Siafi/MG, SEF/STE/SCCG/DCICF. Emissão 13/maio/2024, às 12:13:00</t>
  </si>
  <si>
    <t>TRAJETÓRIA DE RETORNO AO LIMITE DA DESPESA TOTAL COM PESSOAL</t>
  </si>
  <si>
    <t>3º Quadrimestre</t>
  </si>
  <si>
    <t>1º Quadrimestre</t>
  </si>
  <si>
    <t>Limite Máximo</t>
  </si>
  <si>
    <t>% DTP</t>
  </si>
  <si>
    <t>% Excedente</t>
  </si>
  <si>
    <t>Redutor mínimo de 1/3 do excedente</t>
  </si>
  <si>
    <t>Limite</t>
  </si>
  <si>
    <t>DTP</t>
  </si>
  <si>
    <t>(a)</t>
  </si>
  <si>
    <t>(b)</t>
  </si>
  <si>
    <t>(c) = (b-a)</t>
  </si>
  <si>
    <t>(d) = (1/3*c)</t>
  </si>
  <si>
    <t>(e) = (b-d)</t>
  </si>
  <si>
    <t>(f)</t>
  </si>
  <si>
    <t xml:space="preserve">MAIO/2023 A ABRIL/2024 </t>
  </si>
  <si>
    <t>2º Quadrimestre</t>
  </si>
  <si>
    <t>Redutor Residual</t>
  </si>
  <si>
    <t>(g) = (f - a )</t>
  </si>
  <si>
    <t>(h) =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</si>
</sst>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color rgb="FF00000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b/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DDDDDD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CAC9D9"/>
      </top>
      <bottom/>
      <diagonal/>
    </border>
    <border>
      <left/>
      <right/>
      <top style="thin">
        <color rgb="FFCAC9D9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DDDDDD"/>
      </top>
      <bottom/>
      <diagonal/>
    </border>
    <border>
      <left style="thin">
        <color auto="1"/>
      </left>
      <right style="thin">
        <color auto="1"/>
      </right>
      <top style="thin">
        <color rgb="FFDDDDDD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164" fontId="5" fillId="3" borderId="5" xfId="1" applyNumberFormat="1" applyFont="1" applyFill="1" applyBorder="1" applyAlignment="1">
      <alignment horizontal="right" vertical="center" wrapText="1"/>
    </xf>
    <xf numFmtId="164" fontId="5" fillId="3" borderId="0" xfId="1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164" fontId="3" fillId="3" borderId="5" xfId="1" applyNumberFormat="1" applyFont="1" applyFill="1" applyBorder="1" applyAlignment="1">
      <alignment horizontal="right" vertical="center" wrapText="1"/>
    </xf>
    <xf numFmtId="164" fontId="3" fillId="3" borderId="0" xfId="1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64" fontId="5" fillId="3" borderId="7" xfId="1" applyNumberFormat="1" applyFont="1" applyFill="1" applyBorder="1" applyAlignment="1">
      <alignment horizontal="right" vertical="center" wrapText="1"/>
    </xf>
    <xf numFmtId="164" fontId="5" fillId="3" borderId="8" xfId="1" applyNumberFormat="1" applyFont="1" applyFill="1" applyBorder="1" applyAlignment="1">
      <alignment horizontal="righ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164" fontId="3" fillId="3" borderId="9" xfId="1" applyNumberFormat="1" applyFont="1" applyFill="1" applyBorder="1" applyAlignment="1">
      <alignment horizontal="right" vertical="center" wrapText="1"/>
    </xf>
    <xf numFmtId="164" fontId="3" fillId="3" borderId="10" xfId="1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right" vertical="center" wrapText="1"/>
    </xf>
    <xf numFmtId="164" fontId="5" fillId="3" borderId="16" xfId="1" applyNumberFormat="1" applyFont="1" applyFill="1" applyBorder="1" applyAlignment="1">
      <alignment horizontal="right" vertical="center" wrapText="1"/>
    </xf>
    <xf numFmtId="164" fontId="5" fillId="3" borderId="17" xfId="1" applyNumberFormat="1" applyFont="1" applyFill="1" applyBorder="1" applyAlignment="1">
      <alignment horizontal="right" vertical="center" wrapText="1"/>
    </xf>
    <xf numFmtId="43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3" borderId="2" xfId="1" applyNumberFormat="1" applyFont="1" applyFill="1" applyBorder="1" applyAlignment="1">
      <alignment horizontal="right" vertical="center" wrapText="1"/>
    </xf>
    <xf numFmtId="164" fontId="5" fillId="3" borderId="14" xfId="1" applyNumberFormat="1" applyFont="1" applyFill="1" applyBorder="1" applyAlignment="1">
      <alignment horizontal="right" vertical="center" wrapText="1"/>
    </xf>
    <xf numFmtId="49" fontId="3" fillId="3" borderId="19" xfId="0" applyNumberFormat="1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164" fontId="3" fillId="3" borderId="20" xfId="0" applyNumberFormat="1" applyFont="1" applyFill="1" applyBorder="1" applyAlignment="1">
      <alignment horizontal="right" vertical="center" wrapText="1"/>
    </xf>
    <xf numFmtId="49" fontId="5" fillId="3" borderId="8" xfId="0" applyNumberFormat="1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vertical="center" wrapText="1"/>
    </xf>
    <xf numFmtId="164" fontId="5" fillId="3" borderId="7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9" fillId="2" borderId="3" xfId="1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164" fontId="10" fillId="2" borderId="3" xfId="1" applyNumberFormat="1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vertical="center" wrapText="1"/>
    </xf>
    <xf numFmtId="43" fontId="12" fillId="0" borderId="0" xfId="1" applyFont="1" applyAlignment="1">
      <alignment horizontal="right"/>
    </xf>
    <xf numFmtId="0" fontId="8" fillId="2" borderId="0" xfId="0" applyFont="1" applyFill="1" applyAlignment="1">
      <alignment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43" fontId="7" fillId="5" borderId="14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43" fontId="3" fillId="3" borderId="0" xfId="0" applyNumberFormat="1" applyFont="1" applyFill="1" applyAlignment="1">
      <alignment horizontal="left" vertical="center" wrapText="1"/>
    </xf>
    <xf numFmtId="2" fontId="1" fillId="5" borderId="14" xfId="0" applyNumberFormat="1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164" fontId="10" fillId="2" borderId="3" xfId="1" applyNumberFormat="1" applyFont="1" applyFill="1" applyBorder="1" applyAlignment="1">
      <alignment horizontal="right" vertical="center" wrapText="1"/>
    </xf>
    <xf numFmtId="164" fontId="10" fillId="2" borderId="13" xfId="1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left" vertical="center" wrapText="1"/>
    </xf>
    <xf numFmtId="49" fontId="5" fillId="3" borderId="13" xfId="0" applyNumberFormat="1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2" fontId="1" fillId="5" borderId="28" xfId="0" applyNumberFormat="1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43" fontId="7" fillId="5" borderId="31" xfId="1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43" fontId="7" fillId="5" borderId="26" xfId="1" applyFont="1" applyFill="1" applyBorder="1" applyAlignment="1">
      <alignment horizontal="center" vertical="center" wrapText="1"/>
    </xf>
    <xf numFmtId="43" fontId="7" fillId="5" borderId="27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CA41-62D0-4C7A-98A4-35656275A692}">
  <sheetPr>
    <pageSetUpPr fitToPage="1"/>
  </sheetPr>
  <dimension ref="B1:T78"/>
  <sheetViews>
    <sheetView showGridLines="0" tabSelected="1" zoomScale="70" zoomScaleNormal="70" workbookViewId="0">
      <selection activeCell="B3" sqref="B3:J3"/>
    </sheetView>
  </sheetViews>
  <sheetFormatPr defaultRowHeight="12.75" x14ac:dyDescent="0.2"/>
  <cols>
    <col min="1" max="1" width="3" style="1" customWidth="1"/>
    <col min="2" max="2" width="54.5703125" style="1" customWidth="1"/>
    <col min="3" max="3" width="23.140625" style="1" customWidth="1"/>
    <col min="4" max="7" width="20.140625" style="1" customWidth="1"/>
    <col min="8" max="8" width="20.42578125" style="1" customWidth="1"/>
    <col min="9" max="9" width="20.140625" style="1" customWidth="1"/>
    <col min="10" max="10" width="22" style="1" customWidth="1"/>
    <col min="11" max="11" width="16.42578125" style="1" customWidth="1"/>
    <col min="12" max="12" width="17.5703125" style="1" customWidth="1"/>
    <col min="13" max="14" width="16.42578125" style="1" customWidth="1"/>
    <col min="15" max="15" width="17" style="1" bestFit="1" customWidth="1"/>
    <col min="16" max="16" width="14.85546875" style="1" customWidth="1"/>
    <col min="17" max="17" width="17" style="1" bestFit="1" customWidth="1"/>
    <col min="18" max="18" width="4.7109375" style="1" customWidth="1"/>
    <col min="19" max="20" width="15.85546875" style="1" bestFit="1" customWidth="1"/>
    <col min="21" max="16384" width="9.140625" style="1"/>
  </cols>
  <sheetData>
    <row r="1" spans="2:20" x14ac:dyDescent="0.2">
      <c r="B1" s="90" t="s">
        <v>0</v>
      </c>
      <c r="C1" s="90"/>
      <c r="D1" s="90"/>
      <c r="E1" s="90"/>
      <c r="F1" s="90"/>
      <c r="G1" s="90"/>
      <c r="H1" s="90"/>
      <c r="I1" s="90"/>
      <c r="J1" s="90"/>
    </row>
    <row r="2" spans="2:20" x14ac:dyDescent="0.2">
      <c r="B2" s="90" t="s">
        <v>1</v>
      </c>
      <c r="C2" s="90"/>
      <c r="D2" s="90"/>
      <c r="E2" s="90"/>
      <c r="F2" s="90"/>
      <c r="G2" s="90"/>
      <c r="H2" s="90"/>
      <c r="I2" s="90"/>
      <c r="J2" s="90"/>
    </row>
    <row r="3" spans="2:20" x14ac:dyDescent="0.2">
      <c r="B3" s="91" t="s">
        <v>2</v>
      </c>
      <c r="C3" s="91"/>
      <c r="D3" s="91"/>
      <c r="E3" s="91"/>
      <c r="F3" s="91"/>
      <c r="G3" s="91"/>
      <c r="H3" s="91"/>
      <c r="I3" s="91"/>
      <c r="J3" s="91"/>
    </row>
    <row r="4" spans="2:20" x14ac:dyDescent="0.2">
      <c r="B4" s="90" t="s">
        <v>3</v>
      </c>
      <c r="C4" s="90"/>
      <c r="D4" s="90"/>
      <c r="E4" s="90"/>
      <c r="F4" s="90"/>
      <c r="G4" s="90"/>
      <c r="H4" s="90"/>
      <c r="I4" s="90"/>
      <c r="J4" s="90"/>
    </row>
    <row r="5" spans="2:20" x14ac:dyDescent="0.2">
      <c r="B5" s="90" t="s">
        <v>74</v>
      </c>
      <c r="C5" s="90"/>
      <c r="D5" s="90"/>
      <c r="E5" s="90"/>
      <c r="F5" s="90"/>
      <c r="G5" s="90"/>
      <c r="H5" s="90"/>
      <c r="I5" s="90"/>
      <c r="J5" s="90"/>
    </row>
    <row r="6" spans="2:20" s="2" customFormat="1" ht="12" x14ac:dyDescent="0.2">
      <c r="C6" s="92"/>
      <c r="D6" s="92"/>
    </row>
    <row r="7" spans="2:20" s="2" customFormat="1" x14ac:dyDescent="0.2">
      <c r="B7" s="93" t="s">
        <v>4</v>
      </c>
      <c r="C7" s="93"/>
      <c r="D7" s="93"/>
      <c r="E7" s="93"/>
      <c r="F7" s="93"/>
      <c r="G7" s="93"/>
      <c r="H7" s="93"/>
      <c r="I7" s="93"/>
      <c r="J7" s="3" t="s">
        <v>5</v>
      </c>
    </row>
    <row r="8" spans="2:20" s="2" customFormat="1" ht="33" customHeight="1" x14ac:dyDescent="0.2">
      <c r="B8" s="4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6" t="s">
        <v>14</v>
      </c>
    </row>
    <row r="9" spans="2:20" s="2" customFormat="1" ht="24.75" customHeight="1" x14ac:dyDescent="0.2">
      <c r="B9" s="7" t="s">
        <v>15</v>
      </c>
      <c r="C9" s="8">
        <v>4102729301.0700002</v>
      </c>
      <c r="D9" s="8">
        <v>4134753101.8000002</v>
      </c>
      <c r="E9" s="8">
        <v>4365127462.1800003</v>
      </c>
      <c r="F9" s="8">
        <v>4749291854.6000004</v>
      </c>
      <c r="G9" s="8">
        <v>4737908259.96</v>
      </c>
      <c r="H9" s="8">
        <v>4704099845.4399996</v>
      </c>
      <c r="I9" s="8">
        <v>5529623295.6599998</v>
      </c>
      <c r="J9" s="9">
        <v>7940205435.04</v>
      </c>
      <c r="S9" s="10"/>
      <c r="T9" s="10"/>
    </row>
    <row r="10" spans="2:20" s="2" customFormat="1" ht="18" customHeight="1" x14ac:dyDescent="0.2">
      <c r="B10" s="11" t="s">
        <v>16</v>
      </c>
      <c r="C10" s="12">
        <v>2140504369.77</v>
      </c>
      <c r="D10" s="12">
        <v>2099849560.8900001</v>
      </c>
      <c r="E10" s="12">
        <v>2259466362.0500002</v>
      </c>
      <c r="F10" s="12">
        <v>2259505800.0900002</v>
      </c>
      <c r="G10" s="12">
        <v>2851003205.27</v>
      </c>
      <c r="H10" s="12">
        <v>2478033756.71</v>
      </c>
      <c r="I10" s="12">
        <v>2785192412.8800001</v>
      </c>
      <c r="J10" s="13">
        <v>4450804743.0699997</v>
      </c>
      <c r="S10" s="10"/>
      <c r="T10" s="10"/>
    </row>
    <row r="11" spans="2:20" s="2" customFormat="1" ht="18" customHeight="1" x14ac:dyDescent="0.2">
      <c r="B11" s="11" t="s">
        <v>17</v>
      </c>
      <c r="C11" s="12">
        <v>1687546023.9000001</v>
      </c>
      <c r="D11" s="12">
        <v>1665572922.3099999</v>
      </c>
      <c r="E11" s="12">
        <v>1809819475.0899999</v>
      </c>
      <c r="F11" s="12">
        <v>1874334270.0599999</v>
      </c>
      <c r="G11" s="12">
        <v>2243825676.77</v>
      </c>
      <c r="H11" s="12">
        <v>1967011743.4000001</v>
      </c>
      <c r="I11" s="12">
        <v>2321355687.52</v>
      </c>
      <c r="J11" s="13">
        <v>3531477755.5</v>
      </c>
      <c r="S11" s="10"/>
      <c r="T11" s="10"/>
    </row>
    <row r="12" spans="2:20" s="2" customFormat="1" ht="18" customHeight="1" x14ac:dyDescent="0.2">
      <c r="B12" s="11" t="s">
        <v>18</v>
      </c>
      <c r="C12" s="12">
        <v>452958345.87</v>
      </c>
      <c r="D12" s="12">
        <v>434276638.57999998</v>
      </c>
      <c r="E12" s="12">
        <v>449646886.95999998</v>
      </c>
      <c r="F12" s="12">
        <v>385171530.02999997</v>
      </c>
      <c r="G12" s="12">
        <v>607177528.50000095</v>
      </c>
      <c r="H12" s="12">
        <v>511022013.31</v>
      </c>
      <c r="I12" s="12">
        <v>463836725.359999</v>
      </c>
      <c r="J12" s="13">
        <v>919326987.57000005</v>
      </c>
      <c r="S12" s="10"/>
      <c r="T12" s="10"/>
    </row>
    <row r="13" spans="2:20" s="2" customFormat="1" ht="18" customHeight="1" x14ac:dyDescent="0.2">
      <c r="B13" s="11" t="s">
        <v>19</v>
      </c>
      <c r="C13" s="12">
        <v>2003348649.7</v>
      </c>
      <c r="D13" s="12">
        <v>1992119013.45</v>
      </c>
      <c r="E13" s="12">
        <v>2075366468.45</v>
      </c>
      <c r="F13" s="12">
        <v>2218535447.0999999</v>
      </c>
      <c r="G13" s="12">
        <v>2237312619.1199999</v>
      </c>
      <c r="H13" s="12">
        <v>2222932727.5900002</v>
      </c>
      <c r="I13" s="12">
        <v>2504665391.9499998</v>
      </c>
      <c r="J13" s="13">
        <v>3685098027.6599998</v>
      </c>
      <c r="S13" s="10"/>
      <c r="T13" s="10"/>
    </row>
    <row r="14" spans="2:20" s="2" customFormat="1" ht="18" customHeight="1" x14ac:dyDescent="0.2">
      <c r="B14" s="11" t="s">
        <v>20</v>
      </c>
      <c r="C14" s="12">
        <v>1644268537.5899999</v>
      </c>
      <c r="D14" s="12">
        <v>1645496775.9400001</v>
      </c>
      <c r="E14" s="12">
        <v>1718520998.98</v>
      </c>
      <c r="F14" s="12">
        <v>1856755501.74</v>
      </c>
      <c r="G14" s="12">
        <v>1882024345.96</v>
      </c>
      <c r="H14" s="12">
        <v>1868027079.53</v>
      </c>
      <c r="I14" s="12">
        <v>2148295147.54</v>
      </c>
      <c r="J14" s="13">
        <v>2994281171.8099999</v>
      </c>
      <c r="S14" s="10"/>
      <c r="T14" s="10"/>
    </row>
    <row r="15" spans="2:20" s="2" customFormat="1" ht="18" customHeight="1" x14ac:dyDescent="0.2">
      <c r="B15" s="11" t="s">
        <v>21</v>
      </c>
      <c r="C15" s="12">
        <v>359080112.11000001</v>
      </c>
      <c r="D15" s="12">
        <v>346622237.50999999</v>
      </c>
      <c r="E15" s="12">
        <v>356845469.47000003</v>
      </c>
      <c r="F15" s="12">
        <v>361779945.36000001</v>
      </c>
      <c r="G15" s="12">
        <v>355288273.16000003</v>
      </c>
      <c r="H15" s="12">
        <v>354905648.06</v>
      </c>
      <c r="I15" s="12">
        <v>356370244.41000003</v>
      </c>
      <c r="J15" s="13">
        <v>690816855.85000002</v>
      </c>
      <c r="S15" s="10"/>
      <c r="T15" s="10"/>
    </row>
    <row r="16" spans="2:20" s="2" customFormat="1" ht="21" customHeight="1" x14ac:dyDescent="0.2">
      <c r="B16" s="11" t="s">
        <v>22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S16" s="10"/>
      <c r="T16" s="10"/>
    </row>
    <row r="17" spans="2:20" s="2" customFormat="1" ht="18" customHeight="1" x14ac:dyDescent="0.2">
      <c r="B17" s="11" t="s">
        <v>23</v>
      </c>
      <c r="C17" s="12">
        <v>-41123718.399999999</v>
      </c>
      <c r="D17" s="12">
        <v>42784527.460000001</v>
      </c>
      <c r="E17" s="12">
        <v>30294631.68</v>
      </c>
      <c r="F17" s="12">
        <v>271250607.41000003</v>
      </c>
      <c r="G17" s="12">
        <v>-350407564.43000001</v>
      </c>
      <c r="H17" s="12">
        <v>3133361.14</v>
      </c>
      <c r="I17" s="12">
        <v>239765490.83000001</v>
      </c>
      <c r="J17" s="13">
        <v>-195697335.69</v>
      </c>
      <c r="S17" s="10"/>
      <c r="T17" s="10"/>
    </row>
    <row r="18" spans="2:20" s="2" customFormat="1" ht="24.75" customHeight="1" x14ac:dyDescent="0.2">
      <c r="B18" s="14" t="s">
        <v>24</v>
      </c>
      <c r="C18" s="33">
        <f>SUM(C19:C22)</f>
        <v>723615616.88</v>
      </c>
      <c r="D18" s="33">
        <f t="shared" ref="D18:J18" si="0">SUM(D19:D22)</f>
        <v>685281756.13</v>
      </c>
      <c r="E18" s="33">
        <f t="shared" si="0"/>
        <v>684125829.91999996</v>
      </c>
      <c r="F18" s="33">
        <f t="shared" si="0"/>
        <v>724614514.5</v>
      </c>
      <c r="G18" s="33">
        <f t="shared" si="0"/>
        <v>685868475.11999989</v>
      </c>
      <c r="H18" s="33">
        <f t="shared" si="0"/>
        <v>572925761.97000003</v>
      </c>
      <c r="I18" s="33">
        <f t="shared" si="0"/>
        <v>811508446.19999993</v>
      </c>
      <c r="J18" s="63">
        <f t="shared" si="0"/>
        <v>2072486830.4399991</v>
      </c>
      <c r="K18" s="64"/>
      <c r="S18" s="10"/>
      <c r="T18" s="10"/>
    </row>
    <row r="19" spans="2:20" s="2" customFormat="1" ht="18" customHeight="1" x14ac:dyDescent="0.2">
      <c r="B19" s="17" t="s">
        <v>25</v>
      </c>
      <c r="C19" s="18">
        <v>7870443.2300000004</v>
      </c>
      <c r="D19" s="18">
        <v>8450436.4100000001</v>
      </c>
      <c r="E19" s="18">
        <v>7819785.2300000004</v>
      </c>
      <c r="F19" s="18">
        <v>7475374.0199999996</v>
      </c>
      <c r="G19" s="18">
        <v>7695040.1399999997</v>
      </c>
      <c r="H19" s="18">
        <v>15098619.939999999</v>
      </c>
      <c r="I19" s="18">
        <v>17749943.550000001</v>
      </c>
      <c r="J19" s="19">
        <v>10722630.08</v>
      </c>
      <c r="S19" s="10"/>
      <c r="T19" s="10"/>
    </row>
    <row r="20" spans="2:20" s="2" customFormat="1" ht="18" customHeight="1" x14ac:dyDescent="0.2">
      <c r="B20" s="11" t="s">
        <v>26</v>
      </c>
      <c r="C20" s="12">
        <v>20756412.309999999</v>
      </c>
      <c r="D20" s="12">
        <v>23983568.890000001</v>
      </c>
      <c r="E20" s="12">
        <v>30044886.190000001</v>
      </c>
      <c r="F20" s="12">
        <v>20834433.260000002</v>
      </c>
      <c r="G20" s="12">
        <v>15633243.25</v>
      </c>
      <c r="H20" s="12">
        <v>26393500.09</v>
      </c>
      <c r="I20" s="12">
        <v>150022534.02000001</v>
      </c>
      <c r="J20" s="13">
        <v>453644334.549999</v>
      </c>
      <c r="S20" s="10"/>
      <c r="T20" s="10"/>
    </row>
    <row r="21" spans="2:20" s="2" customFormat="1" ht="18" customHeight="1" x14ac:dyDescent="0.2">
      <c r="B21" s="11" t="s">
        <v>27</v>
      </c>
      <c r="C21" s="12">
        <v>5339508.57</v>
      </c>
      <c r="D21" s="12">
        <v>1028568.67</v>
      </c>
      <c r="E21" s="12">
        <v>457197.35</v>
      </c>
      <c r="F21" s="12">
        <v>4478674.43</v>
      </c>
      <c r="G21" s="12">
        <v>104457802.92</v>
      </c>
      <c r="H21" s="12">
        <v>25306759.550000001</v>
      </c>
      <c r="I21" s="12">
        <v>5819731.5700000003</v>
      </c>
      <c r="J21" s="13">
        <v>19216057.120000001</v>
      </c>
      <c r="S21" s="10"/>
      <c r="T21" s="10"/>
    </row>
    <row r="22" spans="2:20" s="2" customFormat="1" ht="18" customHeight="1" x14ac:dyDescent="0.2">
      <c r="B22" s="20" t="s">
        <v>28</v>
      </c>
      <c r="C22" s="12">
        <v>689649252.76999998</v>
      </c>
      <c r="D22" s="12">
        <v>651819182.15999997</v>
      </c>
      <c r="E22" s="12">
        <v>645803961.14999998</v>
      </c>
      <c r="F22" s="12">
        <v>691826032.78999996</v>
      </c>
      <c r="G22" s="12">
        <v>558082388.80999994</v>
      </c>
      <c r="H22" s="12">
        <v>506126882.38999999</v>
      </c>
      <c r="I22" s="12">
        <v>637916237.05999994</v>
      </c>
      <c r="J22" s="13">
        <v>1588903808.6900001</v>
      </c>
      <c r="S22" s="10"/>
      <c r="T22" s="10"/>
    </row>
    <row r="23" spans="2:20" ht="25.5" customHeight="1" x14ac:dyDescent="0.2">
      <c r="B23" s="21" t="s">
        <v>29</v>
      </c>
      <c r="C23" s="22"/>
      <c r="D23" s="23"/>
      <c r="E23" s="23"/>
      <c r="F23" s="23"/>
      <c r="G23" s="23"/>
      <c r="H23" s="23"/>
      <c r="I23" s="12"/>
      <c r="J23" s="13"/>
    </row>
    <row r="24" spans="2:20" ht="33" customHeight="1" x14ac:dyDescent="0.2">
      <c r="B24" s="21" t="s">
        <v>30</v>
      </c>
      <c r="C24" s="22"/>
      <c r="D24" s="23"/>
      <c r="E24" s="23"/>
      <c r="F24" s="23"/>
      <c r="G24" s="23"/>
      <c r="H24" s="23"/>
      <c r="I24" s="12"/>
      <c r="J24" s="13"/>
    </row>
    <row r="25" spans="2:20" ht="18" customHeight="1" x14ac:dyDescent="0.2">
      <c r="B25" s="20" t="s">
        <v>31</v>
      </c>
      <c r="C25" s="24"/>
      <c r="D25" s="23"/>
      <c r="E25" s="23"/>
      <c r="F25" s="23"/>
      <c r="G25" s="23"/>
      <c r="H25" s="23"/>
      <c r="I25" s="12"/>
      <c r="J25" s="13"/>
    </row>
    <row r="26" spans="2:20" s="2" customFormat="1" ht="24.75" customHeight="1" x14ac:dyDescent="0.2">
      <c r="B26" s="14" t="s">
        <v>32</v>
      </c>
      <c r="C26" s="15">
        <v>3379113684.1900001</v>
      </c>
      <c r="D26" s="15">
        <v>3449471345.6700001</v>
      </c>
      <c r="E26" s="15">
        <v>3681001632.2600002</v>
      </c>
      <c r="F26" s="15">
        <v>4024677340.0999999</v>
      </c>
      <c r="G26" s="15">
        <v>4052039784.8400002</v>
      </c>
      <c r="H26" s="15">
        <v>4131174083.4699998</v>
      </c>
      <c r="I26" s="15">
        <v>4718114849.46</v>
      </c>
      <c r="J26" s="16">
        <v>5867718604.6000004</v>
      </c>
      <c r="K26" s="64">
        <f>J9-J18-J26</f>
        <v>0</v>
      </c>
      <c r="S26" s="10"/>
      <c r="T26" s="10"/>
    </row>
    <row r="27" spans="2:20" s="2" customFormat="1" ht="11.25" customHeight="1" x14ac:dyDescent="0.2">
      <c r="B27" s="25"/>
      <c r="C27" s="25"/>
      <c r="D27" s="25"/>
      <c r="E27" s="25"/>
      <c r="F27" s="25"/>
      <c r="G27" s="25"/>
      <c r="H27" s="25"/>
      <c r="I27" s="25"/>
      <c r="J27" s="25"/>
    </row>
    <row r="28" spans="2:20" ht="45.75" customHeight="1" x14ac:dyDescent="0.2">
      <c r="B28" s="94" t="s">
        <v>6</v>
      </c>
      <c r="C28" s="95"/>
      <c r="D28" s="5" t="s">
        <v>33</v>
      </c>
      <c r="E28" s="5" t="s">
        <v>34</v>
      </c>
      <c r="F28" s="5" t="s">
        <v>35</v>
      </c>
      <c r="G28" s="5" t="s">
        <v>36</v>
      </c>
      <c r="H28" s="5" t="s">
        <v>37</v>
      </c>
      <c r="I28" s="5" t="s">
        <v>38</v>
      </c>
      <c r="J28" s="26" t="s">
        <v>39</v>
      </c>
    </row>
    <row r="29" spans="2:20" ht="24.75" customHeight="1" x14ac:dyDescent="0.2">
      <c r="B29" s="96" t="s">
        <v>15</v>
      </c>
      <c r="C29" s="97"/>
      <c r="D29" s="27">
        <v>4360614719.8500004</v>
      </c>
      <c r="E29" s="27">
        <v>4542452747.0600004</v>
      </c>
      <c r="F29" s="27">
        <v>4382405735.6599998</v>
      </c>
      <c r="G29" s="27">
        <v>4408807782.6400003</v>
      </c>
      <c r="H29" s="28">
        <f t="shared" ref="H29:H35" si="1">SUM(C9:J9)+D29+E29+F29+G29</f>
        <v>57958019540.959991</v>
      </c>
      <c r="I29" s="28">
        <v>130648155.08</v>
      </c>
      <c r="J29" s="29">
        <f>H29+I29</f>
        <v>58088667696.039993</v>
      </c>
      <c r="K29" s="30">
        <f>SUM(C9:J9)+D29+E29+F29+G29-H29</f>
        <v>0</v>
      </c>
      <c r="L29" s="30">
        <f>H29+I29-J29</f>
        <v>0</v>
      </c>
    </row>
    <row r="30" spans="2:20" ht="18" customHeight="1" x14ac:dyDescent="0.2">
      <c r="B30" s="20" t="s">
        <v>16</v>
      </c>
      <c r="C30" s="31"/>
      <c r="D30" s="23">
        <v>2308373595.3499999</v>
      </c>
      <c r="E30" s="23">
        <v>2421454854.4899998</v>
      </c>
      <c r="F30" s="23">
        <v>2281647247.4899998</v>
      </c>
      <c r="G30" s="23">
        <v>2321518043.4299998</v>
      </c>
      <c r="H30" s="23">
        <f t="shared" si="1"/>
        <v>30657353951.489998</v>
      </c>
      <c r="I30" s="12">
        <v>130648153.06</v>
      </c>
      <c r="J30" s="13">
        <f>H30+I30</f>
        <v>30788002104.549999</v>
      </c>
      <c r="K30" s="30">
        <f t="shared" ref="K30:K46" si="2">SUM(C10:J10)+D30+E30+F30+G30-H30</f>
        <v>0</v>
      </c>
      <c r="L30" s="30">
        <f t="shared" ref="L30:L46" si="3">H30+I30-J30</f>
        <v>0</v>
      </c>
    </row>
    <row r="31" spans="2:20" ht="18" customHeight="1" x14ac:dyDescent="0.2">
      <c r="B31" s="20" t="s">
        <v>17</v>
      </c>
      <c r="C31" s="31"/>
      <c r="D31" s="23">
        <v>1860038435.97</v>
      </c>
      <c r="E31" s="23">
        <v>1937483038.6300001</v>
      </c>
      <c r="F31" s="23">
        <v>1821495612.3900001</v>
      </c>
      <c r="G31" s="23">
        <v>1851831129.55</v>
      </c>
      <c r="H31" s="23">
        <f t="shared" si="1"/>
        <v>24571791771.09</v>
      </c>
      <c r="I31" s="12">
        <v>2291291.06</v>
      </c>
      <c r="J31" s="13">
        <f t="shared" ref="J31:J46" si="4">H31+I31</f>
        <v>24574083062.150002</v>
      </c>
      <c r="K31" s="30">
        <f t="shared" si="2"/>
        <v>0</v>
      </c>
      <c r="L31" s="30">
        <f t="shared" si="3"/>
        <v>0</v>
      </c>
    </row>
    <row r="32" spans="2:20" ht="18" customHeight="1" x14ac:dyDescent="0.2">
      <c r="B32" s="20" t="s">
        <v>40</v>
      </c>
      <c r="C32" s="31"/>
      <c r="D32" s="23">
        <v>448335159.38</v>
      </c>
      <c r="E32" s="23">
        <v>483971815.859999</v>
      </c>
      <c r="F32" s="23">
        <v>460151635.10000098</v>
      </c>
      <c r="G32" s="23">
        <v>469686913.88</v>
      </c>
      <c r="H32" s="23">
        <f t="shared" si="1"/>
        <v>6085562180.4000006</v>
      </c>
      <c r="I32" s="12">
        <v>128356862</v>
      </c>
      <c r="J32" s="13">
        <f t="shared" si="4"/>
        <v>6213919042.4000006</v>
      </c>
      <c r="K32" s="30">
        <f t="shared" si="2"/>
        <v>0</v>
      </c>
      <c r="L32" s="30">
        <f t="shared" si="3"/>
        <v>0</v>
      </c>
    </row>
    <row r="33" spans="2:13" ht="18" customHeight="1" x14ac:dyDescent="0.2">
      <c r="B33" s="20" t="s">
        <v>19</v>
      </c>
      <c r="C33" s="31"/>
      <c r="D33" s="23">
        <v>2047085583.4400001</v>
      </c>
      <c r="E33" s="23">
        <v>2124792912.6099999</v>
      </c>
      <c r="F33" s="23">
        <v>2091557285.01</v>
      </c>
      <c r="G33" s="23">
        <v>2071497606.72</v>
      </c>
      <c r="H33" s="23">
        <f t="shared" si="1"/>
        <v>27274311732.799999</v>
      </c>
      <c r="I33" s="12">
        <v>2.02</v>
      </c>
      <c r="J33" s="13">
        <f t="shared" si="4"/>
        <v>27274311734.82</v>
      </c>
      <c r="K33" s="30">
        <f t="shared" si="2"/>
        <v>0</v>
      </c>
      <c r="L33" s="30">
        <f t="shared" si="3"/>
        <v>0</v>
      </c>
    </row>
    <row r="34" spans="2:13" ht="18" customHeight="1" x14ac:dyDescent="0.2">
      <c r="B34" s="20" t="s">
        <v>20</v>
      </c>
      <c r="C34" s="31"/>
      <c r="D34" s="23">
        <v>1680765899.24</v>
      </c>
      <c r="E34" s="23">
        <v>1768421702.01</v>
      </c>
      <c r="F34" s="23">
        <v>1726840987.8599999</v>
      </c>
      <c r="G34" s="23">
        <v>1706026430.8800001</v>
      </c>
      <c r="H34" s="23">
        <f t="shared" si="1"/>
        <v>22639724579.079998</v>
      </c>
      <c r="I34" s="12"/>
      <c r="J34" s="13">
        <f t="shared" si="4"/>
        <v>22639724579.079998</v>
      </c>
      <c r="K34" s="30">
        <f t="shared" si="2"/>
        <v>0</v>
      </c>
      <c r="L34" s="30">
        <f t="shared" si="3"/>
        <v>0</v>
      </c>
    </row>
    <row r="35" spans="2:13" ht="18" customHeight="1" x14ac:dyDescent="0.2">
      <c r="B35" s="20" t="s">
        <v>41</v>
      </c>
      <c r="C35" s="31"/>
      <c r="D35" s="23">
        <v>366319684.19999999</v>
      </c>
      <c r="E35" s="23">
        <v>356371210.60000002</v>
      </c>
      <c r="F35" s="23">
        <v>364716297.14999998</v>
      </c>
      <c r="G35" s="23">
        <v>365471175.83999997</v>
      </c>
      <c r="H35" s="23">
        <f t="shared" si="1"/>
        <v>4634587153.7199993</v>
      </c>
      <c r="I35" s="12">
        <v>2.02</v>
      </c>
      <c r="J35" s="13">
        <f t="shared" si="4"/>
        <v>4634587155.7399998</v>
      </c>
      <c r="K35" s="30">
        <f t="shared" si="2"/>
        <v>0</v>
      </c>
      <c r="L35" s="30">
        <f t="shared" si="3"/>
        <v>0</v>
      </c>
    </row>
    <row r="36" spans="2:13" ht="20.25" customHeight="1" x14ac:dyDescent="0.2">
      <c r="B36" s="20" t="s">
        <v>22</v>
      </c>
      <c r="C36" s="31"/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2">
        <v>0</v>
      </c>
      <c r="J36" s="13">
        <f t="shared" si="4"/>
        <v>0</v>
      </c>
      <c r="K36" s="30">
        <f t="shared" si="2"/>
        <v>0</v>
      </c>
      <c r="L36" s="30">
        <f t="shared" si="3"/>
        <v>0</v>
      </c>
    </row>
    <row r="37" spans="2:13" ht="18" customHeight="1" x14ac:dyDescent="0.2">
      <c r="B37" s="20" t="s">
        <v>23</v>
      </c>
      <c r="C37" s="32"/>
      <c r="D37" s="23">
        <v>5155541.0599999996</v>
      </c>
      <c r="E37" s="23">
        <v>-3795020.04</v>
      </c>
      <c r="F37" s="23">
        <v>9201203.1600000001</v>
      </c>
      <c r="G37" s="23">
        <v>15792132.49</v>
      </c>
      <c r="H37" s="23">
        <f t="shared" ref="H37:H42" si="5">SUM(C17:J17)+D37+E37+F37+G37</f>
        <v>26353856.670000002</v>
      </c>
      <c r="I37" s="12"/>
      <c r="J37" s="13">
        <f t="shared" si="4"/>
        <v>26353856.670000002</v>
      </c>
      <c r="K37" s="30">
        <f t="shared" si="2"/>
        <v>0</v>
      </c>
      <c r="L37" s="30">
        <f t="shared" si="3"/>
        <v>0</v>
      </c>
    </row>
    <row r="38" spans="2:13" ht="24.75" customHeight="1" x14ac:dyDescent="0.2">
      <c r="B38" s="98" t="s">
        <v>24</v>
      </c>
      <c r="C38" s="99"/>
      <c r="D38" s="33">
        <f>SUM(D39:D42)</f>
        <v>677251077.60000002</v>
      </c>
      <c r="E38" s="33">
        <f t="shared" ref="E38:G38" si="6">SUM(E39:E42)</f>
        <v>778229360.70000005</v>
      </c>
      <c r="F38" s="33">
        <f t="shared" si="6"/>
        <v>751953354.75999999</v>
      </c>
      <c r="G38" s="33">
        <f t="shared" si="6"/>
        <v>684176097.89999998</v>
      </c>
      <c r="H38" s="33">
        <f>SUM(C18:J18)+D38+E38+F38+G38</f>
        <v>9852037122.119997</v>
      </c>
      <c r="I38" s="34">
        <v>1774645.8</v>
      </c>
      <c r="J38" s="35">
        <f t="shared" si="4"/>
        <v>9853811767.9199963</v>
      </c>
      <c r="K38" s="30">
        <f t="shared" si="2"/>
        <v>0</v>
      </c>
      <c r="L38" s="30">
        <f t="shared" si="3"/>
        <v>0</v>
      </c>
    </row>
    <row r="39" spans="2:13" ht="18" customHeight="1" x14ac:dyDescent="0.2">
      <c r="B39" s="36" t="s">
        <v>25</v>
      </c>
      <c r="C39" s="37"/>
      <c r="D39" s="38">
        <v>308745.77</v>
      </c>
      <c r="E39" s="38">
        <v>10543654.33</v>
      </c>
      <c r="F39" s="38">
        <v>8467968.6099999994</v>
      </c>
      <c r="G39" s="38">
        <v>9081298.1500000004</v>
      </c>
      <c r="H39" s="23">
        <f t="shared" si="5"/>
        <v>111283939.45999999</v>
      </c>
      <c r="I39" s="18">
        <v>1116574.26</v>
      </c>
      <c r="J39" s="13">
        <f t="shared" si="4"/>
        <v>112400513.72</v>
      </c>
      <c r="K39" s="30">
        <f t="shared" si="2"/>
        <v>0</v>
      </c>
      <c r="L39" s="30">
        <f t="shared" si="3"/>
        <v>0</v>
      </c>
    </row>
    <row r="40" spans="2:13" ht="18" customHeight="1" x14ac:dyDescent="0.2">
      <c r="B40" s="20" t="s">
        <v>26</v>
      </c>
      <c r="C40" s="31"/>
      <c r="D40" s="23">
        <v>8093864.46</v>
      </c>
      <c r="E40" s="23">
        <v>61631938.899999999</v>
      </c>
      <c r="F40" s="23">
        <v>16983642.210000001</v>
      </c>
      <c r="G40" s="23">
        <v>16368983.15</v>
      </c>
      <c r="H40" s="23">
        <f t="shared" si="5"/>
        <v>844391341.27999902</v>
      </c>
      <c r="I40" s="12">
        <v>655202.80000000005</v>
      </c>
      <c r="J40" s="13">
        <f t="shared" si="4"/>
        <v>845046544.07999897</v>
      </c>
      <c r="K40" s="30">
        <f t="shared" si="2"/>
        <v>0</v>
      </c>
      <c r="L40" s="30">
        <f t="shared" si="3"/>
        <v>0</v>
      </c>
    </row>
    <row r="41" spans="2:13" ht="18" customHeight="1" x14ac:dyDescent="0.2">
      <c r="B41" s="20" t="s">
        <v>27</v>
      </c>
      <c r="C41" s="31"/>
      <c r="D41" s="23">
        <v>18501571.800000001</v>
      </c>
      <c r="E41" s="23">
        <v>6392197.6200000001</v>
      </c>
      <c r="F41" s="23">
        <v>6157522.7800000003</v>
      </c>
      <c r="G41" s="23">
        <v>5605719.7199999997</v>
      </c>
      <c r="H41" s="23">
        <f>SUM(C21:J21)+D41+E41+F41+G41</f>
        <v>202761312.10000002</v>
      </c>
      <c r="I41" s="12">
        <v>2867.73</v>
      </c>
      <c r="J41" s="13">
        <f t="shared" si="4"/>
        <v>202764179.83000001</v>
      </c>
      <c r="K41" s="30">
        <f t="shared" si="2"/>
        <v>0</v>
      </c>
      <c r="L41" s="30">
        <f t="shared" si="3"/>
        <v>0</v>
      </c>
    </row>
    <row r="42" spans="2:13" ht="18" customHeight="1" x14ac:dyDescent="0.2">
      <c r="B42" s="20" t="s">
        <v>28</v>
      </c>
      <c r="C42" s="31"/>
      <c r="D42" s="23">
        <v>650346895.57000005</v>
      </c>
      <c r="E42" s="23">
        <v>699661569.85000002</v>
      </c>
      <c r="F42" s="23">
        <v>720344221.15999997</v>
      </c>
      <c r="G42" s="23">
        <v>653120096.88</v>
      </c>
      <c r="H42" s="23">
        <f t="shared" si="5"/>
        <v>8693600529.2799988</v>
      </c>
      <c r="I42" s="12">
        <v>1.01</v>
      </c>
      <c r="J42" s="13">
        <f t="shared" si="4"/>
        <v>8693600530.289999</v>
      </c>
      <c r="K42" s="30">
        <f t="shared" si="2"/>
        <v>0</v>
      </c>
      <c r="L42" s="30">
        <f t="shared" si="3"/>
        <v>0</v>
      </c>
    </row>
    <row r="43" spans="2:13" ht="18" customHeight="1" x14ac:dyDescent="0.2">
      <c r="B43" s="88" t="s">
        <v>42</v>
      </c>
      <c r="C43" s="89"/>
      <c r="D43" s="23"/>
      <c r="E43" s="23"/>
      <c r="F43" s="23"/>
      <c r="G43" s="23"/>
      <c r="H43" s="23"/>
      <c r="I43" s="12"/>
      <c r="J43" s="13"/>
      <c r="K43" s="30">
        <f t="shared" si="2"/>
        <v>0</v>
      </c>
      <c r="L43" s="30">
        <f t="shared" si="3"/>
        <v>0</v>
      </c>
    </row>
    <row r="44" spans="2:13" ht="24.75" customHeight="1" x14ac:dyDescent="0.2">
      <c r="B44" s="88" t="s">
        <v>43</v>
      </c>
      <c r="C44" s="89"/>
      <c r="D44" s="23"/>
      <c r="E44" s="23"/>
      <c r="F44" s="23"/>
      <c r="G44" s="23"/>
      <c r="H44" s="23"/>
      <c r="I44" s="12"/>
      <c r="J44" s="13"/>
      <c r="K44" s="30">
        <f t="shared" si="2"/>
        <v>0</v>
      </c>
      <c r="L44" s="30">
        <f t="shared" si="3"/>
        <v>0</v>
      </c>
    </row>
    <row r="45" spans="2:13" ht="18" customHeight="1" x14ac:dyDescent="0.2">
      <c r="B45" s="20" t="s">
        <v>31</v>
      </c>
      <c r="C45" s="31"/>
      <c r="D45" s="23"/>
      <c r="E45" s="23"/>
      <c r="F45" s="23"/>
      <c r="G45" s="23"/>
      <c r="H45" s="23"/>
      <c r="I45" s="12"/>
      <c r="J45" s="13"/>
      <c r="K45" s="30">
        <f t="shared" si="2"/>
        <v>0</v>
      </c>
      <c r="L45" s="30">
        <f t="shared" si="3"/>
        <v>0</v>
      </c>
    </row>
    <row r="46" spans="2:13" ht="24.75" customHeight="1" x14ac:dyDescent="0.2">
      <c r="B46" s="39" t="s">
        <v>32</v>
      </c>
      <c r="C46" s="40"/>
      <c r="D46" s="41">
        <v>3683363642.25</v>
      </c>
      <c r="E46" s="41">
        <v>3764223386.3600001</v>
      </c>
      <c r="F46" s="41">
        <v>3630452380.9000001</v>
      </c>
      <c r="G46" s="41">
        <v>3724631684.7399998</v>
      </c>
      <c r="H46" s="33">
        <f>SUM(C26:J26)+D46+E46+F46+G46</f>
        <v>48105982418.840004</v>
      </c>
      <c r="I46" s="34">
        <v>128873509.28</v>
      </c>
      <c r="J46" s="35">
        <f t="shared" si="4"/>
        <v>48234855928.120003</v>
      </c>
      <c r="K46" s="30">
        <f t="shared" si="2"/>
        <v>0</v>
      </c>
      <c r="L46" s="30">
        <f t="shared" si="3"/>
        <v>0</v>
      </c>
      <c r="M46" s="64">
        <f>J29-J38-J46</f>
        <v>0</v>
      </c>
    </row>
    <row r="47" spans="2:13" x14ac:dyDescent="0.2">
      <c r="D47" s="2"/>
      <c r="E47" s="2"/>
      <c r="F47" s="2"/>
      <c r="G47" s="2"/>
      <c r="H47" s="2"/>
      <c r="I47" s="2"/>
      <c r="J47" s="2"/>
      <c r="L47" s="30"/>
      <c r="M47" s="30"/>
    </row>
    <row r="48" spans="2:13" x14ac:dyDescent="0.2">
      <c r="B48" s="80" t="s">
        <v>44</v>
      </c>
      <c r="C48" s="80"/>
      <c r="D48" s="80"/>
      <c r="E48" s="80"/>
      <c r="F48" s="80"/>
      <c r="G48" s="81"/>
      <c r="H48" s="84" t="s">
        <v>45</v>
      </c>
      <c r="I48" s="84"/>
      <c r="J48" s="42" t="s">
        <v>46</v>
      </c>
      <c r="L48" s="30"/>
      <c r="M48" s="30"/>
    </row>
    <row r="49" spans="2:13" x14ac:dyDescent="0.2">
      <c r="B49" s="82"/>
      <c r="C49" s="82"/>
      <c r="D49" s="82"/>
      <c r="E49" s="82"/>
      <c r="F49" s="82"/>
      <c r="G49" s="83"/>
      <c r="H49" s="85"/>
      <c r="I49" s="85"/>
      <c r="J49" s="43" t="s">
        <v>47</v>
      </c>
      <c r="L49" s="30"/>
      <c r="M49" s="30"/>
    </row>
    <row r="50" spans="2:13" ht="18.75" customHeight="1" x14ac:dyDescent="0.2">
      <c r="B50" s="86" t="s">
        <v>48</v>
      </c>
      <c r="C50" s="86"/>
      <c r="D50" s="86"/>
      <c r="E50" s="86"/>
      <c r="F50" s="86"/>
      <c r="G50" s="87"/>
      <c r="H50" s="77">
        <v>95864466156.229996</v>
      </c>
      <c r="I50" s="78"/>
      <c r="J50" s="46"/>
      <c r="L50" s="30"/>
      <c r="M50" s="30"/>
    </row>
    <row r="51" spans="2:13" ht="18.75" customHeight="1" x14ac:dyDescent="0.2">
      <c r="B51" s="75" t="s">
        <v>49</v>
      </c>
      <c r="C51" s="75"/>
      <c r="D51" s="75"/>
      <c r="E51" s="75"/>
      <c r="F51" s="75"/>
      <c r="G51" s="76"/>
      <c r="H51" s="77">
        <v>79853284.640000001</v>
      </c>
      <c r="I51" s="78"/>
      <c r="J51" s="44"/>
      <c r="L51" s="30"/>
      <c r="M51" s="30"/>
    </row>
    <row r="52" spans="2:13" ht="18.75" customHeight="1" x14ac:dyDescent="0.2">
      <c r="B52" s="69" t="s">
        <v>50</v>
      </c>
      <c r="C52" s="69"/>
      <c r="D52" s="69"/>
      <c r="E52" s="69"/>
      <c r="F52" s="69"/>
      <c r="G52" s="70"/>
      <c r="H52" s="44"/>
      <c r="I52" s="45">
        <v>18522957</v>
      </c>
      <c r="J52" s="44"/>
      <c r="L52" s="30"/>
      <c r="M52" s="30"/>
    </row>
    <row r="53" spans="2:13" ht="18.75" customHeight="1" x14ac:dyDescent="0.2">
      <c r="B53" s="47" t="s">
        <v>51</v>
      </c>
      <c r="C53" s="47"/>
      <c r="D53" s="47"/>
      <c r="E53" s="47"/>
      <c r="F53" s="47"/>
      <c r="G53" s="48"/>
      <c r="H53" s="44"/>
      <c r="I53" s="45"/>
      <c r="J53" s="44"/>
      <c r="L53" s="30"/>
      <c r="M53" s="30"/>
    </row>
    <row r="54" spans="2:13" ht="18.75" customHeight="1" x14ac:dyDescent="0.2">
      <c r="B54" s="47" t="s">
        <v>52</v>
      </c>
      <c r="C54" s="47"/>
      <c r="D54" s="47"/>
      <c r="E54" s="47"/>
      <c r="F54" s="47"/>
      <c r="G54" s="48"/>
      <c r="H54" s="44"/>
      <c r="I54" s="45">
        <v>0</v>
      </c>
      <c r="J54" s="44">
        <v>0</v>
      </c>
      <c r="L54" s="30"/>
      <c r="M54" s="30"/>
    </row>
    <row r="55" spans="2:13" ht="18.75" customHeight="1" x14ac:dyDescent="0.2">
      <c r="B55" s="71" t="s">
        <v>53</v>
      </c>
      <c r="C55" s="71"/>
      <c r="D55" s="71"/>
      <c r="E55" s="71"/>
      <c r="F55" s="71"/>
      <c r="G55" s="72"/>
      <c r="H55" s="73">
        <f>H50-H51-I52</f>
        <v>95766089914.589996</v>
      </c>
      <c r="I55" s="74"/>
      <c r="J55" s="46"/>
      <c r="L55" s="30"/>
      <c r="M55" s="30"/>
    </row>
    <row r="56" spans="2:13" ht="18.75" customHeight="1" x14ac:dyDescent="0.2">
      <c r="B56" s="71" t="s">
        <v>54</v>
      </c>
      <c r="C56" s="71"/>
      <c r="D56" s="71"/>
      <c r="E56" s="71"/>
      <c r="F56" s="71"/>
      <c r="G56" s="72"/>
      <c r="H56" s="73">
        <f>J46</f>
        <v>48234855928.120003</v>
      </c>
      <c r="I56" s="74"/>
      <c r="J56" s="49">
        <f>H56/H55*100</f>
        <v>50.36736486906667</v>
      </c>
      <c r="L56" s="30"/>
      <c r="M56" s="30"/>
    </row>
    <row r="57" spans="2:13" ht="18.75" customHeight="1" x14ac:dyDescent="0.2">
      <c r="B57" s="75" t="s">
        <v>55</v>
      </c>
      <c r="C57" s="75"/>
      <c r="D57" s="75"/>
      <c r="E57" s="75"/>
      <c r="F57" s="75"/>
      <c r="G57" s="76"/>
      <c r="H57" s="77">
        <f>H55*0.49</f>
        <v>46925384058.149094</v>
      </c>
      <c r="I57" s="78"/>
      <c r="J57" s="44">
        <v>49</v>
      </c>
      <c r="L57" s="30"/>
      <c r="M57" s="30"/>
    </row>
    <row r="58" spans="2:13" ht="18.75" customHeight="1" x14ac:dyDescent="0.2">
      <c r="B58" s="75" t="s">
        <v>56</v>
      </c>
      <c r="C58" s="75"/>
      <c r="D58" s="75"/>
      <c r="E58" s="75"/>
      <c r="F58" s="75"/>
      <c r="G58" s="76"/>
      <c r="H58" s="77">
        <f>H55*0.4655</f>
        <v>44579114855.241646</v>
      </c>
      <c r="I58" s="78"/>
      <c r="J58" s="44">
        <v>46.55</v>
      </c>
      <c r="L58" s="30"/>
      <c r="M58" s="30"/>
    </row>
    <row r="59" spans="2:13" ht="18.75" customHeight="1" x14ac:dyDescent="0.2">
      <c r="B59" s="75" t="s">
        <v>57</v>
      </c>
      <c r="C59" s="75"/>
      <c r="D59" s="75"/>
      <c r="E59" s="75"/>
      <c r="F59" s="75"/>
      <c r="G59" s="76"/>
      <c r="H59" s="77">
        <f>H55*0.441</f>
        <v>42232845652.33419</v>
      </c>
      <c r="I59" s="78"/>
      <c r="J59" s="44">
        <v>44.1</v>
      </c>
      <c r="L59" s="30"/>
      <c r="M59" s="30"/>
    </row>
    <row r="60" spans="2:13" x14ac:dyDescent="0.2">
      <c r="B60" s="79" t="s">
        <v>58</v>
      </c>
      <c r="C60" s="79"/>
      <c r="D60" s="50"/>
      <c r="E60" s="50"/>
      <c r="F60" s="50"/>
      <c r="G60" s="51"/>
      <c r="H60" s="51"/>
      <c r="I60" s="51"/>
      <c r="J60" s="51"/>
      <c r="L60" s="52"/>
      <c r="M60" s="52"/>
    </row>
    <row r="61" spans="2:13" x14ac:dyDescent="0.2">
      <c r="B61" s="53"/>
      <c r="C61" s="53"/>
      <c r="D61" s="53"/>
      <c r="E61" s="53"/>
      <c r="F61" s="53"/>
      <c r="G61" s="53"/>
      <c r="H61" s="53"/>
      <c r="I61" s="53"/>
      <c r="J61" s="53"/>
      <c r="K61" s="52"/>
      <c r="L61" s="52"/>
    </row>
    <row r="62" spans="2:13" ht="25.5" customHeight="1" x14ac:dyDescent="0.2">
      <c r="B62" s="68" t="s">
        <v>59</v>
      </c>
      <c r="C62" s="68"/>
      <c r="D62" s="68"/>
      <c r="E62" s="68"/>
      <c r="F62" s="68"/>
      <c r="G62" s="68"/>
      <c r="H62" s="68"/>
      <c r="I62" s="68"/>
      <c r="J62" s="68"/>
      <c r="K62" s="52"/>
      <c r="L62" s="52"/>
    </row>
    <row r="63" spans="2:13" x14ac:dyDescent="0.2">
      <c r="B63" s="66">
        <v>2023</v>
      </c>
      <c r="C63" s="66"/>
      <c r="D63" s="101"/>
      <c r="E63" s="100">
        <v>2023</v>
      </c>
      <c r="F63" s="66"/>
      <c r="G63" s="101"/>
      <c r="H63" s="67">
        <v>2024</v>
      </c>
      <c r="I63" s="67"/>
      <c r="J63" s="67"/>
      <c r="K63" s="52"/>
      <c r="L63" s="52"/>
    </row>
    <row r="64" spans="2:13" x14ac:dyDescent="0.2">
      <c r="B64" s="66" t="s">
        <v>75</v>
      </c>
      <c r="C64" s="66"/>
      <c r="D64" s="101"/>
      <c r="E64" s="100" t="s">
        <v>60</v>
      </c>
      <c r="F64" s="66"/>
      <c r="G64" s="101"/>
      <c r="H64" s="67" t="s">
        <v>61</v>
      </c>
      <c r="I64" s="67"/>
      <c r="J64" s="67"/>
      <c r="K64" s="52"/>
      <c r="L64" s="52"/>
    </row>
    <row r="65" spans="2:12" ht="12.75" customHeight="1" x14ac:dyDescent="0.2">
      <c r="B65" s="54" t="s">
        <v>62</v>
      </c>
      <c r="C65" s="56" t="s">
        <v>63</v>
      </c>
      <c r="D65" s="102" t="s">
        <v>64</v>
      </c>
      <c r="E65" s="107" t="s">
        <v>65</v>
      </c>
      <c r="F65" s="57" t="s">
        <v>66</v>
      </c>
      <c r="G65" s="108" t="s">
        <v>67</v>
      </c>
      <c r="H65" s="55" t="s">
        <v>76</v>
      </c>
      <c r="I65" s="104" t="s">
        <v>66</v>
      </c>
      <c r="J65" s="55" t="s">
        <v>67</v>
      </c>
      <c r="K65" s="52"/>
      <c r="L65" s="52"/>
    </row>
    <row r="66" spans="2:12" x14ac:dyDescent="0.2">
      <c r="B66" s="54" t="s">
        <v>68</v>
      </c>
      <c r="C66" s="56" t="s">
        <v>69</v>
      </c>
      <c r="D66" s="102" t="s">
        <v>70</v>
      </c>
      <c r="E66" s="107" t="s">
        <v>71</v>
      </c>
      <c r="F66" s="58" t="s">
        <v>72</v>
      </c>
      <c r="G66" s="108" t="s">
        <v>73</v>
      </c>
      <c r="H66" s="55" t="s">
        <v>77</v>
      </c>
      <c r="I66" s="105" t="s">
        <v>78</v>
      </c>
      <c r="J66" s="55" t="s">
        <v>73</v>
      </c>
      <c r="K66" s="52"/>
      <c r="L66" s="52"/>
    </row>
    <row r="67" spans="2:12" ht="26.25" customHeight="1" x14ac:dyDescent="0.2">
      <c r="B67" s="65">
        <v>49</v>
      </c>
      <c r="C67" s="59">
        <v>49.62</v>
      </c>
      <c r="D67" s="103">
        <f>C67-B67</f>
        <v>0.61999999999999744</v>
      </c>
      <c r="E67" s="109">
        <f>D67/3</f>
        <v>0.2066666666666658</v>
      </c>
      <c r="F67" s="59">
        <f>C67-E67</f>
        <v>49.413333333333334</v>
      </c>
      <c r="G67" s="110">
        <v>51.37</v>
      </c>
      <c r="H67" s="60">
        <f>G67-B67</f>
        <v>2.3699999999999974</v>
      </c>
      <c r="I67" s="106">
        <f>B67</f>
        <v>49</v>
      </c>
      <c r="J67" s="60">
        <v>50.37</v>
      </c>
      <c r="K67" s="52"/>
      <c r="L67" s="52"/>
    </row>
    <row r="68" spans="2:12" x14ac:dyDescent="0.2">
      <c r="B68" s="61"/>
      <c r="C68" s="61"/>
      <c r="D68" s="61"/>
      <c r="E68" s="61"/>
      <c r="F68" s="61"/>
      <c r="G68" s="61"/>
      <c r="H68" s="61"/>
      <c r="I68" s="61"/>
      <c r="J68" s="61"/>
      <c r="K68" s="52"/>
      <c r="L68" s="52"/>
    </row>
    <row r="69" spans="2:12" x14ac:dyDescent="0.2">
      <c r="K69" s="52"/>
      <c r="L69" s="52"/>
    </row>
    <row r="71" spans="2:12" x14ac:dyDescent="0.2">
      <c r="C71" s="30">
        <f t="shared" ref="C71:J71" si="7">C9-C18-C26</f>
        <v>0</v>
      </c>
      <c r="D71" s="30">
        <f t="shared" si="7"/>
        <v>0</v>
      </c>
      <c r="E71" s="30">
        <f t="shared" si="7"/>
        <v>0</v>
      </c>
      <c r="F71" s="30">
        <f t="shared" si="7"/>
        <v>0</v>
      </c>
      <c r="G71" s="30">
        <f t="shared" si="7"/>
        <v>0</v>
      </c>
      <c r="H71" s="30">
        <f t="shared" si="7"/>
        <v>0</v>
      </c>
      <c r="I71" s="30">
        <f t="shared" si="7"/>
        <v>0</v>
      </c>
      <c r="J71" s="30">
        <f t="shared" si="7"/>
        <v>0</v>
      </c>
    </row>
    <row r="72" spans="2:12" x14ac:dyDescent="0.2">
      <c r="D72" s="30">
        <f t="shared" ref="D72:J72" si="8">D29-D38-D46</f>
        <v>0</v>
      </c>
      <c r="E72" s="30">
        <f t="shared" si="8"/>
        <v>0</v>
      </c>
      <c r="F72" s="30">
        <f t="shared" si="8"/>
        <v>0</v>
      </c>
      <c r="G72" s="30">
        <f t="shared" si="8"/>
        <v>0</v>
      </c>
      <c r="H72" s="30">
        <f t="shared" si="8"/>
        <v>0</v>
      </c>
      <c r="I72" s="30">
        <f t="shared" si="8"/>
        <v>0</v>
      </c>
      <c r="J72" s="30">
        <f t="shared" si="8"/>
        <v>0</v>
      </c>
    </row>
    <row r="77" spans="2:12" x14ac:dyDescent="0.2">
      <c r="H77" s="62"/>
    </row>
    <row r="78" spans="2:12" x14ac:dyDescent="0.2">
      <c r="H78" s="30"/>
    </row>
  </sheetData>
  <mergeCells count="37">
    <mergeCell ref="B44:C44"/>
    <mergeCell ref="B1:J1"/>
    <mergeCell ref="B2:J2"/>
    <mergeCell ref="B3:J3"/>
    <mergeCell ref="B4:J4"/>
    <mergeCell ref="B5:J5"/>
    <mergeCell ref="C6:D6"/>
    <mergeCell ref="B7:I7"/>
    <mergeCell ref="B28:C28"/>
    <mergeCell ref="B29:C29"/>
    <mergeCell ref="B38:C38"/>
    <mergeCell ref="B43:C43"/>
    <mergeCell ref="B48:G49"/>
    <mergeCell ref="H48:I49"/>
    <mergeCell ref="B50:G50"/>
    <mergeCell ref="H50:I50"/>
    <mergeCell ref="B51:G51"/>
    <mergeCell ref="H51:I51"/>
    <mergeCell ref="B62:J62"/>
    <mergeCell ref="B52:G52"/>
    <mergeCell ref="B55:G55"/>
    <mergeCell ref="H55:I55"/>
    <mergeCell ref="B56:G56"/>
    <mergeCell ref="H56:I56"/>
    <mergeCell ref="B57:G57"/>
    <mergeCell ref="H57:I57"/>
    <mergeCell ref="B58:G58"/>
    <mergeCell ref="H58:I58"/>
    <mergeCell ref="B59:G59"/>
    <mergeCell ref="H59:I59"/>
    <mergeCell ref="B60:C60"/>
    <mergeCell ref="H63:J63"/>
    <mergeCell ref="E63:G63"/>
    <mergeCell ref="B63:D63"/>
    <mergeCell ref="H64:J64"/>
    <mergeCell ref="E64:G64"/>
    <mergeCell ref="B64:D64"/>
  </mergeCells>
  <printOptions horizontalCentered="1"/>
  <pageMargins left="0.11811023622047245" right="0.11811023622047245" top="0.19685039370078741" bottom="0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Publicação</vt:lpstr>
      <vt:lpstr>Publicação!Area_de_impressao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Tulio Amorim Correa Garcias</dc:creator>
  <cp:lastModifiedBy>Ricardo Augusto Zadra</cp:lastModifiedBy>
  <dcterms:created xsi:type="dcterms:W3CDTF">2024-05-16T17:43:28Z</dcterms:created>
  <dcterms:modified xsi:type="dcterms:W3CDTF">2024-05-28T13:42:44Z</dcterms:modified>
</cp:coreProperties>
</file>